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 Mathews\Tim\Bagwell Center\AY 2025-26\speakers\Borhan Sayedy\"/>
    </mc:Choice>
  </mc:AlternateContent>
  <xr:revisionPtr revIDLastSave="0" documentId="8_{4C558D59-89CE-44E2-B944-0C2E629924CD}" xr6:coauthVersionLast="47" xr6:coauthVersionMax="47" xr10:uidLastSave="{00000000-0000-0000-0000-000000000000}"/>
  <bookViews>
    <workbookView xWindow="28680" yWindow="-120" windowWidth="29040" windowHeight="15720" xr2:uid="{B7F776C7-F1D1-4548-8B3B-4D12D6DE49F2}"/>
  </bookViews>
  <sheets>
    <sheet name="Plan 1" sheetId="3" r:id="rId1"/>
    <sheet name="Graph 1" sheetId="6" r:id="rId2"/>
    <sheet name="Graph 2" sheetId="4" r:id="rId3"/>
    <sheet name="Budgeting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F5" i="7"/>
  <c r="B11" i="3"/>
  <c r="I4" i="7"/>
  <c r="I5" i="7" s="1"/>
  <c r="I6" i="7" s="1"/>
  <c r="I7" i="7" s="1"/>
  <c r="F4" i="7"/>
  <c r="F6" i="7" s="1"/>
  <c r="F7" i="7" s="1"/>
  <c r="L4" i="7"/>
  <c r="L5" i="7" s="1"/>
  <c r="L6" i="7" s="1"/>
  <c r="L7" i="7" s="1"/>
  <c r="B4" i="6"/>
  <c r="B2" i="6"/>
  <c r="B2" i="4"/>
  <c r="B23" i="3" l="1"/>
  <c r="B17" i="3"/>
  <c r="B15" i="3"/>
  <c r="B18" i="3" l="1"/>
  <c r="B21" i="3" s="1"/>
  <c r="B25" i="3" s="1"/>
  <c r="C2" i="4" l="1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C2" i="6"/>
  <c r="D2" i="6" s="1"/>
  <c r="E2" i="6" s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C4" i="6"/>
  <c r="D4" i="6" s="1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</calcChain>
</file>

<file path=xl/sharedStrings.xml><?xml version="1.0" encoding="utf-8"?>
<sst xmlns="http://schemas.openxmlformats.org/spreadsheetml/2006/main" count="54" uniqueCount="48">
  <si>
    <t>Monthly investment needed to reach my goal:</t>
  </si>
  <si>
    <t>I want to start investing with this initial amount I already have.</t>
  </si>
  <si>
    <t>Number of years until retirement (retirement age minus current age).</t>
  </si>
  <si>
    <t>I need to have this amount saved by the time I retire.</t>
  </si>
  <si>
    <t>I need to have this amount saved by retirement—this is my target!</t>
  </si>
  <si>
    <t>Number of years in retirement (life expectancy minus retirement age).</t>
  </si>
  <si>
    <t>I want to withdraw this amount every month during retirement.</t>
  </si>
  <si>
    <r>
      <t>Step 2:</t>
    </r>
    <r>
      <rPr>
        <sz val="11"/>
        <color theme="1"/>
        <rFont val="Aptos Narrow"/>
        <family val="2"/>
        <scheme val="minor"/>
      </rPr>
      <t xml:space="preserve"> How much do I need to have in my account when I retire?</t>
    </r>
  </si>
  <si>
    <t>I will need this amount every month based on the dollar value at the time I retire.</t>
  </si>
  <si>
    <t>I have this many years until retirement (retirement age minus current age).</t>
  </si>
  <si>
    <t>Annual inflation rate.</t>
  </si>
  <si>
    <t>I will need to withdraw this amount every month (when I retire) based on today’s dollar value.</t>
  </si>
  <si>
    <r>
      <rPr>
        <b/>
        <sz val="11"/>
        <color theme="1"/>
        <rFont val="Aptos Narrow"/>
        <family val="2"/>
        <scheme val="minor"/>
      </rPr>
      <t>Step 1</t>
    </r>
    <r>
      <rPr>
        <sz val="11"/>
        <color theme="1"/>
        <rFont val="Aptos Narrow"/>
        <family val="2"/>
        <scheme val="minor"/>
      </rPr>
      <t>. How much money do I want to live on each month when I retire (excluding other sources of income and taxes)?</t>
    </r>
  </si>
  <si>
    <t>3. What age would you like to use as your life expectancy for planning purposes?</t>
  </si>
  <si>
    <t>1. What is your current age?</t>
  </si>
  <si>
    <r>
      <rPr>
        <b/>
        <sz val="11"/>
        <color theme="1"/>
        <rFont val="Aptos Narrow"/>
        <family val="2"/>
        <scheme val="minor"/>
      </rPr>
      <t>Step 3</t>
    </r>
    <r>
      <rPr>
        <sz val="11"/>
        <color theme="1"/>
        <rFont val="Aptos Narrow"/>
        <family val="2"/>
        <scheme val="minor"/>
      </rPr>
      <t>. How much do I need to invest every month to achieve my target?</t>
    </r>
  </si>
  <si>
    <t>Start with these 4 simple question!</t>
  </si>
  <si>
    <t>Future Value</t>
  </si>
  <si>
    <t>Age</t>
  </si>
  <si>
    <t>Years (45)</t>
  </si>
  <si>
    <t>FV (45)</t>
  </si>
  <si>
    <t>Years (25)</t>
  </si>
  <si>
    <t>FV(25)</t>
  </si>
  <si>
    <t>The interest rate (adjusted for inflation) on my investments during retirement is this percentage.</t>
  </si>
  <si>
    <t>The interest rate (not adjusted for inflation) on my investment is this percentage.</t>
  </si>
  <si>
    <t>4. How much money would you like to have in your account at the age of 90?</t>
  </si>
  <si>
    <t>Year</t>
  </si>
  <si>
    <t>This example assumes you are 20 years old, retire at 65, and live until 90. It also assumes you want to have $500,000 at the age of 90. Update the yellow-highlighted cells to reflect your age and preferences. The remaining cells will update automatically.</t>
  </si>
  <si>
    <t>2. At what age do you envision retiring or reaching financial freedom?</t>
  </si>
  <si>
    <t>Date</t>
  </si>
  <si>
    <t>Category</t>
  </si>
  <si>
    <t>Item</t>
  </si>
  <si>
    <t>Debit</t>
  </si>
  <si>
    <t>Credit</t>
  </si>
  <si>
    <t>Balance</t>
  </si>
  <si>
    <t>Eating out</t>
  </si>
  <si>
    <t>Transportation</t>
  </si>
  <si>
    <t>Donation</t>
  </si>
  <si>
    <t>Gas</t>
  </si>
  <si>
    <t>Coffee</t>
  </si>
  <si>
    <t>Housing</t>
  </si>
  <si>
    <t>Bank A</t>
  </si>
  <si>
    <t>Bank B</t>
  </si>
  <si>
    <t>Cash</t>
  </si>
  <si>
    <t>rent</t>
  </si>
  <si>
    <t>Atlanta mission</t>
  </si>
  <si>
    <t>Saving</t>
  </si>
  <si>
    <t>Roth 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</si>
</sst>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D9D2E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/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164" fontId="3" fillId="3" borderId="1" xfId="1" applyNumberFormat="1" applyFont="1" applyFill="1" applyBorder="1"/>
    <xf numFmtId="0" fontId="4" fillId="3" borderId="2" xfId="0" applyFont="1" applyFill="1" applyBorder="1"/>
    <xf numFmtId="164" fontId="0" fillId="4" borderId="3" xfId="1" applyNumberFormat="1" applyFont="1" applyFill="1" applyBorder="1"/>
    <xf numFmtId="0" fontId="0" fillId="0" borderId="4" xfId="0" applyBorder="1"/>
    <xf numFmtId="0" fontId="0" fillId="3" borderId="3" xfId="0" applyFill="1" applyBorder="1"/>
    <xf numFmtId="9" fontId="0" fillId="4" borderId="3" xfId="2" applyFont="1" applyFill="1" applyBorder="1"/>
    <xf numFmtId="164" fontId="0" fillId="0" borderId="3" xfId="1" applyNumberFormat="1" applyFont="1" applyBorder="1"/>
    <xf numFmtId="0" fontId="0" fillId="3" borderId="4" xfId="0" applyFill="1" applyBorder="1"/>
    <xf numFmtId="0" fontId="0" fillId="0" borderId="3" xfId="0" applyBorder="1"/>
    <xf numFmtId="164" fontId="5" fillId="3" borderId="5" xfId="1" applyNumberFormat="1" applyFont="1" applyFill="1" applyBorder="1"/>
    <xf numFmtId="0" fontId="2" fillId="3" borderId="4" xfId="0" applyFont="1" applyFill="1" applyBorder="1" applyAlignment="1">
      <alignment wrapText="1"/>
    </xf>
    <xf numFmtId="164" fontId="0" fillId="3" borderId="5" xfId="1" applyNumberFormat="1" applyFont="1" applyFill="1" applyBorder="1"/>
    <xf numFmtId="0" fontId="0" fillId="4" borderId="3" xfId="0" applyFill="1" applyBorder="1"/>
    <xf numFmtId="0" fontId="0" fillId="0" borderId="4" xfId="0" applyBorder="1" applyAlignment="1">
      <alignment horizontal="left" indent="1"/>
    </xf>
    <xf numFmtId="0" fontId="0" fillId="4" borderId="7" xfId="0" applyFill="1" applyBorder="1"/>
    <xf numFmtId="0" fontId="0" fillId="0" borderId="8" xfId="0" applyBorder="1" applyAlignment="1">
      <alignment horizontal="left" inden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8" fontId="0" fillId="0" borderId="0" xfId="0" applyNumberFormat="1"/>
    <xf numFmtId="0" fontId="0" fillId="0" borderId="6" xfId="0" applyBorder="1" applyAlignment="1">
      <alignment horizontal="left" indent="1"/>
    </xf>
    <xf numFmtId="164" fontId="1" fillId="4" borderId="3" xfId="1" applyNumberFormat="1" applyFont="1" applyFill="1" applyBorder="1"/>
    <xf numFmtId="165" fontId="0" fillId="4" borderId="3" xfId="2" applyNumberFormat="1" applyFont="1" applyFill="1" applyBorder="1"/>
    <xf numFmtId="10" fontId="0" fillId="4" borderId="3" xfId="2" applyNumberFormat="1" applyFont="1" applyFill="1" applyBorder="1"/>
    <xf numFmtId="8" fontId="0" fillId="2" borderId="0" xfId="0" applyNumberFormat="1" applyFill="1"/>
    <xf numFmtId="0" fontId="6" fillId="5" borderId="14" xfId="0" applyFont="1" applyFill="1" applyBorder="1" applyAlignment="1">
      <alignment horizontal="center" wrapText="1"/>
    </xf>
    <xf numFmtId="16" fontId="7" fillId="6" borderId="14" xfId="0" applyNumberFormat="1" applyFont="1" applyFill="1" applyBorder="1" applyAlignment="1">
      <alignment horizontal="right" wrapText="1"/>
    </xf>
    <xf numFmtId="0" fontId="7" fillId="6" borderId="14" xfId="0" applyFont="1" applyFill="1" applyBorder="1" applyAlignment="1">
      <alignment wrapText="1"/>
    </xf>
    <xf numFmtId="0" fontId="7" fillId="6" borderId="15" xfId="0" applyFont="1" applyFill="1" applyBorder="1" applyAlignment="1">
      <alignment wrapText="1"/>
    </xf>
    <xf numFmtId="16" fontId="7" fillId="7" borderId="14" xfId="0" applyNumberFormat="1" applyFont="1" applyFill="1" applyBorder="1" applyAlignment="1">
      <alignment horizontal="right" wrapText="1"/>
    </xf>
    <xf numFmtId="0" fontId="7" fillId="7" borderId="14" xfId="0" applyFont="1" applyFill="1" applyBorder="1" applyAlignment="1">
      <alignment wrapText="1"/>
    </xf>
    <xf numFmtId="0" fontId="7" fillId="7" borderId="15" xfId="0" applyFont="1" applyFill="1" applyBorder="1" applyAlignment="1">
      <alignment wrapText="1"/>
    </xf>
    <xf numFmtId="0" fontId="6" fillId="5" borderId="23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44" fontId="0" fillId="0" borderId="0" xfId="0" applyNumberFormat="1"/>
    <xf numFmtId="44" fontId="7" fillId="6" borderId="24" xfId="1" applyFont="1" applyFill="1" applyBorder="1" applyAlignment="1">
      <alignment horizontal="right" wrapText="1"/>
    </xf>
    <xf numFmtId="44" fontId="7" fillId="7" borderId="24" xfId="1" applyFont="1" applyFill="1" applyBorder="1" applyAlignment="1">
      <alignment horizontal="right" wrapText="1"/>
    </xf>
    <xf numFmtId="44" fontId="7" fillId="7" borderId="23" xfId="1" applyFont="1" applyFill="1" applyBorder="1" applyAlignment="1">
      <alignment horizontal="right" wrapText="1"/>
    </xf>
    <xf numFmtId="44" fontId="7" fillId="6" borderId="23" xfId="1" applyFont="1" applyFill="1" applyBorder="1" applyAlignment="1">
      <alignment horizontal="right" wrapText="1"/>
    </xf>
    <xf numFmtId="44" fontId="7" fillId="6" borderId="14" xfId="1" applyFont="1" applyFill="1" applyBorder="1" applyAlignment="1">
      <alignment horizontal="right" wrapText="1"/>
    </xf>
    <xf numFmtId="44" fontId="7" fillId="6" borderId="26" xfId="1" applyFont="1" applyFill="1" applyBorder="1" applyAlignment="1">
      <alignment horizontal="right" wrapText="1"/>
    </xf>
    <xf numFmtId="44" fontId="7" fillId="7" borderId="14" xfId="1" applyFont="1" applyFill="1" applyBorder="1" applyAlignment="1">
      <alignment horizontal="right" wrapText="1"/>
    </xf>
    <xf numFmtId="44" fontId="7" fillId="7" borderId="26" xfId="1" applyFont="1" applyFill="1" applyBorder="1" applyAlignment="1">
      <alignment horizontal="right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22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45 vs 25 years of investing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1'!$A$1</c:f>
              <c:strCache>
                <c:ptCount val="1"/>
                <c:pt idx="0">
                  <c:v>Years (45)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1'!$B$34:$AU$34</c15:sqref>
                  </c15:fullRef>
                </c:ext>
              </c:extLst>
              <c:f>('Graph 1'!$B$34,'Graph 1'!$G$34,'Graph 1'!$L$34,'Graph 1'!$Q$34,'Graph 1'!$V$34,'Graph 1'!$AA$34,'Graph 1'!$AF$34,'Graph 1'!$AK$34,'Graph 1'!$AP$34,'Graph 1'!$AU$34)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1'!$B$1:$AU$1</c15:sqref>
                  </c15:fullRef>
                </c:ext>
              </c:extLst>
              <c:f>('Graph 1'!$B$1,'Graph 1'!$G$1,'Graph 1'!$L$1,'Graph 1'!$Q$1,'Graph 1'!$V$1,'Graph 1'!$AA$1,'Graph 1'!$AF$1,'Graph 1'!$AK$1,'Graph 1'!$AP$1,'Graph 1'!$AU$1)</c:f>
              <c:numCache>
                <c:formatCode>General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F-407F-AEA5-C7B0C34CBFD0}"/>
            </c:ext>
          </c:extLst>
        </c:ser>
        <c:ser>
          <c:idx val="1"/>
          <c:order val="1"/>
          <c:tx>
            <c:strRef>
              <c:f>'Graph 1'!$A$2</c:f>
              <c:strCache>
                <c:ptCount val="1"/>
                <c:pt idx="0">
                  <c:v>FV (45)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1'!$B$34:$AU$34</c15:sqref>
                  </c15:fullRef>
                </c:ext>
              </c:extLst>
              <c:f>('Graph 1'!$B$34,'Graph 1'!$G$34,'Graph 1'!$L$34,'Graph 1'!$Q$34,'Graph 1'!$V$34,'Graph 1'!$AA$34,'Graph 1'!$AF$34,'Graph 1'!$AK$34,'Graph 1'!$AP$34,'Graph 1'!$AU$34)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1'!$B$2:$AU$2</c15:sqref>
                  </c15:fullRef>
                </c:ext>
              </c:extLst>
              <c:f>('Graph 1'!$B$2,'Graph 1'!$G$2,'Graph 1'!$L$2,'Graph 1'!$Q$2,'Graph 1'!$V$2,'Graph 1'!$AA$2,'Graph 1'!$AF$2,'Graph 1'!$AK$2,'Graph 1'!$AP$2,'Graph 1'!$AU$2)</c:f>
              <c:numCache>
                <c:formatCode>"$"#,##0.00_);[Red]\("$"#,##0.00\)</c:formatCode>
                <c:ptCount val="10"/>
                <c:pt idx="0" formatCode="General">
                  <c:v>1000</c:v>
                </c:pt>
                <c:pt idx="1">
                  <c:v>12887.498826212906</c:v>
                </c:pt>
                <c:pt idx="2">
                  <c:v>34370.445148653504</c:v>
                </c:pt>
                <c:pt idx="3">
                  <c:v>73194.169923724039</c:v>
                </c:pt>
                <c:pt idx="4">
                  <c:v>143355.94302446276</c:v>
                </c:pt>
                <c:pt idx="5">
                  <c:v>270151.46388598724</c:v>
                </c:pt>
                <c:pt idx="6">
                  <c:v>499294.81930634804</c:v>
                </c:pt>
                <c:pt idx="7">
                  <c:v>913399.96258380811</c:v>
                </c:pt>
                <c:pt idx="8">
                  <c:v>1661765.8463523427</c:v>
                </c:pt>
                <c:pt idx="9">
                  <c:v>3014203.7599607059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F-407F-AEA5-C7B0C34CBFD0}"/>
            </c:ext>
          </c:extLst>
        </c:ser>
        <c:ser>
          <c:idx val="2"/>
          <c:order val="2"/>
          <c:tx>
            <c:strRef>
              <c:f>'Graph 1'!$A$3</c:f>
              <c:strCache>
                <c:ptCount val="1"/>
                <c:pt idx="0">
                  <c:v>Years (25)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1'!$B$34:$AU$34</c15:sqref>
                  </c15:fullRef>
                </c:ext>
              </c:extLst>
              <c:f>('Graph 1'!$B$34,'Graph 1'!$G$34,'Graph 1'!$L$34,'Graph 1'!$Q$34,'Graph 1'!$V$34,'Graph 1'!$AA$34,'Graph 1'!$AF$34,'Graph 1'!$AK$34,'Graph 1'!$AP$34,'Graph 1'!$AU$34)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1'!$B$3:$AU$3</c15:sqref>
                  </c15:fullRef>
                </c:ext>
              </c:extLst>
              <c:f>('Graph 1'!$B$3,'Graph 1'!$G$3,'Graph 1'!$L$3,'Graph 1'!$Q$3,'Graph 1'!$V$3,'Graph 1'!$AA$3,'Graph 1'!$AF$3,'Graph 1'!$AK$3,'Graph 1'!$AP$3,'Graph 1'!$AU$3)</c:f>
              <c:numCache>
                <c:formatCode>General</c:formatCode>
                <c:ptCount val="10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F-407F-AEA5-C7B0C34CBFD0}"/>
            </c:ext>
          </c:extLst>
        </c:ser>
        <c:ser>
          <c:idx val="3"/>
          <c:order val="3"/>
          <c:tx>
            <c:strRef>
              <c:f>'Graph 1'!$A$4</c:f>
              <c:strCache>
                <c:ptCount val="1"/>
                <c:pt idx="0">
                  <c:v>FV(25)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1'!$B$34:$AU$34</c15:sqref>
                  </c15:fullRef>
                </c:ext>
              </c:extLst>
              <c:f>('Graph 1'!$B$34,'Graph 1'!$G$34,'Graph 1'!$L$34,'Graph 1'!$Q$34,'Graph 1'!$V$34,'Graph 1'!$AA$34,'Graph 1'!$AF$34,'Graph 1'!$AK$34,'Graph 1'!$AP$34,'Graph 1'!$AU$34)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1'!$B$4:$AU$4</c15:sqref>
                  </c15:fullRef>
                </c:ext>
              </c:extLst>
              <c:f>('Graph 1'!$B$4,'Graph 1'!$G$4,'Graph 1'!$L$4,'Graph 1'!$Q$4,'Graph 1'!$V$4,'Graph 1'!$AA$4,'Graph 1'!$AF$4,'Graph 1'!$AK$4,'Graph 1'!$AP$4,'Graph 1'!$AU$4)</c:f>
              <c:numCache>
                <c:formatCode>"$"#,##0.00_);[Red]\("$"#,##0.00\)</c:formatCode>
                <c:ptCount val="10"/>
                <c:pt idx="0" formatCode="General">
                  <c:v>1000</c:v>
                </c:pt>
                <c:pt idx="1">
                  <c:v>12887.498826212906</c:v>
                </c:pt>
                <c:pt idx="2">
                  <c:v>34370.445148653504</c:v>
                </c:pt>
                <c:pt idx="3">
                  <c:v>73194.169923724039</c:v>
                </c:pt>
                <c:pt idx="4">
                  <c:v>143355.94302446276</c:v>
                </c:pt>
                <c:pt idx="5">
                  <c:v>270151.46388598724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3F-407F-AEA5-C7B0C34C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453583"/>
        <c:axId val="1025454063"/>
      </c:lineChart>
      <c:catAx>
        <c:axId val="10254535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454063"/>
        <c:crosses val="autoZero"/>
        <c:auto val="1"/>
        <c:lblAlgn val="ctr"/>
        <c:lblOffset val="100"/>
        <c:noMultiLvlLbl val="0"/>
      </c:catAx>
      <c:valAx>
        <c:axId val="102545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4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'Graph 2'!$A$1</c:f>
              <c:strCache>
                <c:ptCount val="1"/>
                <c:pt idx="0">
                  <c:v>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2'!$B$1:$BT$1</c15:sqref>
                  </c15:fullRef>
                </c:ext>
              </c:extLst>
              <c:f>('Graph 2'!$B$1,'Graph 2'!$G$1,'Graph 2'!$L$1,'Graph 2'!$Q$1,'Graph 2'!$V$1,'Graph 2'!$AA$1,'Graph 2'!$AF$1,'Graph 2'!$AK$1,'Graph 2'!$AP$1,'Graph 2'!$AU$1,'Graph 2'!$AZ$1,'Graph 2'!$BE$1,'Graph 2'!$BJ$1,'Graph 2'!$BO$1,'Graph 2'!$BT$1)</c:f>
              <c:numCache>
                <c:formatCode>General</c:formatCode>
                <c:ptCount val="15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2'!$B$1:$BT$1</c15:sqref>
                  </c15:fullRef>
                </c:ext>
              </c:extLst>
              <c:f>('Graph 2'!$B$1,'Graph 2'!$G$1,'Graph 2'!$L$1,'Graph 2'!$Q$1,'Graph 2'!$V$1,'Graph 2'!$AA$1,'Graph 2'!$AF$1,'Graph 2'!$AK$1,'Graph 2'!$AP$1,'Graph 2'!$AU$1,'Graph 2'!$AZ$1,'Graph 2'!$BE$1,'Graph 2'!$BJ$1,'Graph 2'!$BO$1,'Graph 2'!$BT$1)</c:f>
              <c:numCache>
                <c:formatCode>General</c:formatCode>
                <c:ptCount val="15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B-4CD6-B9C1-8C9E9590DF90}"/>
            </c:ext>
          </c:extLst>
        </c:ser>
        <c:ser>
          <c:idx val="1"/>
          <c:order val="1"/>
          <c:tx>
            <c:strRef>
              <c:f>'Graph 2'!$A$2</c:f>
              <c:strCache>
                <c:ptCount val="1"/>
                <c:pt idx="0">
                  <c:v>Future Value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'Graph 2'!$B$1:$BT$1</c15:sqref>
                  </c15:fullRef>
                </c:ext>
              </c:extLst>
              <c:f>('Graph 2'!$B$1,'Graph 2'!$G$1,'Graph 2'!$L$1,'Graph 2'!$Q$1,'Graph 2'!$V$1,'Graph 2'!$AA$1,'Graph 2'!$AF$1,'Graph 2'!$AK$1,'Graph 2'!$AP$1,'Graph 2'!$AU$1,'Graph 2'!$AZ$1,'Graph 2'!$BE$1,'Graph 2'!$BJ$1,'Graph 2'!$BO$1,'Graph 2'!$BT$1)</c:f>
              <c:numCache>
                <c:formatCode>General</c:formatCode>
                <c:ptCount val="15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'Graph 2'!$B$2:$BT$2</c15:sqref>
                  </c15:fullRef>
                </c:ext>
              </c:extLst>
              <c:f>('Graph 2'!$B$2,'Graph 2'!$G$2,'Graph 2'!$L$2,'Graph 2'!$Q$2,'Graph 2'!$V$2,'Graph 2'!$AA$2,'Graph 2'!$AF$2,'Graph 2'!$AK$2,'Graph 2'!$AP$2,'Graph 2'!$AU$2,'Graph 2'!$AZ$2,'Graph 2'!$BE$2,'Graph 2'!$BJ$2,'Graph 2'!$BO$2,'Graph 2'!$BT$2)</c:f>
              <c:numCache>
                <c:formatCode>"$"#,##0.00_);[Red]\("$"#,##0.00\)</c:formatCode>
                <c:ptCount val="15"/>
                <c:pt idx="0" formatCode="General">
                  <c:v>1000</c:v>
                </c:pt>
                <c:pt idx="1">
                  <c:v>12887.498826212906</c:v>
                </c:pt>
                <c:pt idx="2">
                  <c:v>34370.445148653504</c:v>
                </c:pt>
                <c:pt idx="3">
                  <c:v>73194.169923724039</c:v>
                </c:pt>
                <c:pt idx="4">
                  <c:v>143355.94302446276</c:v>
                </c:pt>
                <c:pt idx="5">
                  <c:v>270151.46388598724</c:v>
                </c:pt>
                <c:pt idx="6">
                  <c:v>499294.81930634804</c:v>
                </c:pt>
                <c:pt idx="7">
                  <c:v>913399.96258380811</c:v>
                </c:pt>
                <c:pt idx="8">
                  <c:v>1661765.8463523427</c:v>
                </c:pt>
                <c:pt idx="9">
                  <c:v>3014203.7599607059</c:v>
                </c:pt>
                <c:pt idx="10">
                  <c:v>2727086.4439175013</c:v>
                </c:pt>
                <c:pt idx="11">
                  <c:v>2358611.9446248189</c:v>
                </c:pt>
                <c:pt idx="12">
                  <c:v>1885726.9981503175</c:v>
                </c:pt>
                <c:pt idx="13">
                  <c:v>1278845.998158596</c:v>
                </c:pt>
                <c:pt idx="14">
                  <c:v>500000.00000032893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B-4CD6-B9C1-8C9E9590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663663"/>
        <c:axId val="1027664623"/>
      </c:lineChart>
      <c:catAx>
        <c:axId val="102766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664623"/>
        <c:crosses val="autoZero"/>
        <c:auto val="1"/>
        <c:lblAlgn val="ctr"/>
        <c:lblOffset val="100"/>
        <c:noMultiLvlLbl val="0"/>
      </c:catAx>
      <c:valAx>
        <c:axId val="102766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66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134257</xdr:colOff>
      <xdr:row>5</xdr:row>
      <xdr:rowOff>76200</xdr:rowOff>
    </xdr:from>
    <xdr:to>
      <xdr:col>11</xdr:col>
      <xdr:colOff>638629</xdr:colOff>
      <xdr:row>26</xdr:row>
      <xdr:rowOff>39914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BABF82-C3E8-46E1-BD48-61E7C585C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3</xdr:row>
      <xdr:rowOff>130629</xdr:rowOff>
    </xdr:from>
    <xdr:to>
      <xdr:col>7</xdr:col>
      <xdr:colOff>605971</xdr:colOff>
      <xdr:row>17</xdr:row>
      <xdr:rowOff>43543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971E43-D805-452C-89CF-575866E92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601B-4736-4232-9B28-FB703D271672}">
  <dimension ref="A1:P59"/>
  <sheetViews>
    <sheetView tabSelected="1" zoomScale="145" zoomScaleNormal="145" workbookViewId="0">
      <selection activeCell="D1" sqref="D1"/>
    </sheetView>
  </sheetViews>
  <sheetFormatPr defaultRowHeight="14.4" x14ac:dyDescent="0.3"/>
  <cols>
    <col min="1" max="1" width="87.21875" customWidth="1"/>
    <col min="2" max="2" width="19.44140625" customWidth="1"/>
    <col min="3" max="3" width="8.77734375" style="1"/>
    <col min="4" max="4" width="13.77734375" style="1" bestFit="1" customWidth="1"/>
    <col min="5" max="13" width="8.77734375" style="1"/>
  </cols>
  <sheetData>
    <row r="1" spans="1:16" x14ac:dyDescent="0.3">
      <c r="A1" s="45" t="s">
        <v>27</v>
      </c>
      <c r="B1" s="46"/>
    </row>
    <row r="2" spans="1:16" x14ac:dyDescent="0.3">
      <c r="A2" s="47"/>
      <c r="B2" s="48"/>
    </row>
    <row r="3" spans="1:16" x14ac:dyDescent="0.3">
      <c r="A3" s="19" t="s">
        <v>16</v>
      </c>
      <c r="B3" s="18"/>
    </row>
    <row r="4" spans="1:16" x14ac:dyDescent="0.3">
      <c r="A4" s="17" t="s">
        <v>14</v>
      </c>
      <c r="B4" s="16">
        <v>20</v>
      </c>
    </row>
    <row r="5" spans="1:16" ht="14.55" customHeight="1" x14ac:dyDescent="0.3">
      <c r="A5" s="15" t="s">
        <v>28</v>
      </c>
      <c r="B5" s="14">
        <v>65</v>
      </c>
      <c r="N5" s="1"/>
      <c r="O5" s="1"/>
      <c r="P5" s="1"/>
    </row>
    <row r="6" spans="1:16" ht="14.55" customHeight="1" x14ac:dyDescent="0.3">
      <c r="A6" s="15" t="s">
        <v>13</v>
      </c>
      <c r="B6" s="14">
        <v>90</v>
      </c>
      <c r="D6" s="25"/>
      <c r="N6" s="1"/>
      <c r="O6" s="1"/>
      <c r="P6" s="1"/>
    </row>
    <row r="7" spans="1:16" ht="14.55" customHeight="1" x14ac:dyDescent="0.3">
      <c r="A7" s="15" t="s">
        <v>25</v>
      </c>
      <c r="B7" s="22">
        <v>500000</v>
      </c>
      <c r="N7" s="1"/>
      <c r="O7" s="1"/>
      <c r="P7" s="1"/>
    </row>
    <row r="8" spans="1:16" x14ac:dyDescent="0.3">
      <c r="A8" s="9" t="s">
        <v>12</v>
      </c>
      <c r="B8" s="6"/>
      <c r="D8" s="25"/>
      <c r="N8" s="1"/>
      <c r="O8" s="1"/>
      <c r="P8" s="1"/>
    </row>
    <row r="9" spans="1:16" x14ac:dyDescent="0.3">
      <c r="A9" s="15" t="s">
        <v>11</v>
      </c>
      <c r="B9" s="4">
        <v>3000</v>
      </c>
      <c r="N9" s="1"/>
      <c r="O9" s="1"/>
      <c r="P9" s="1"/>
    </row>
    <row r="10" spans="1:16" x14ac:dyDescent="0.3">
      <c r="A10" s="15" t="s">
        <v>10</v>
      </c>
      <c r="B10" s="23">
        <v>3.9E-2</v>
      </c>
      <c r="N10" s="1"/>
      <c r="O10" s="1"/>
      <c r="P10" s="1"/>
    </row>
    <row r="11" spans="1:16" x14ac:dyDescent="0.3">
      <c r="A11" s="15" t="s">
        <v>9</v>
      </c>
      <c r="B11" s="6">
        <f>B5-B4</f>
        <v>45</v>
      </c>
      <c r="D11" s="25"/>
      <c r="N11" s="1"/>
      <c r="O11" s="1"/>
      <c r="P11" s="1"/>
    </row>
    <row r="12" spans="1:16" ht="15" thickBot="1" x14ac:dyDescent="0.35">
      <c r="A12" s="21" t="s">
        <v>8</v>
      </c>
      <c r="B12" s="13">
        <f>FV(B10,B5-B4,,-B9)</f>
        <v>16781.118137282218</v>
      </c>
      <c r="N12" s="1"/>
      <c r="O12" s="1"/>
      <c r="P12" s="1"/>
    </row>
    <row r="13" spans="1:16" ht="15" thickTop="1" x14ac:dyDescent="0.3">
      <c r="A13" s="5"/>
      <c r="B13" s="10"/>
      <c r="N13" s="1"/>
      <c r="O13" s="1"/>
      <c r="P13" s="1"/>
    </row>
    <row r="14" spans="1:16" x14ac:dyDescent="0.3">
      <c r="A14" s="12" t="s">
        <v>7</v>
      </c>
      <c r="B14" s="6"/>
      <c r="N14" s="1"/>
      <c r="O14" s="1"/>
      <c r="P14" s="1"/>
    </row>
    <row r="15" spans="1:16" x14ac:dyDescent="0.3">
      <c r="A15" s="15" t="s">
        <v>6</v>
      </c>
      <c r="B15" s="8">
        <f>B12</f>
        <v>16781.118137282218</v>
      </c>
      <c r="N15" s="1"/>
      <c r="O15" s="1"/>
      <c r="P15" s="1"/>
    </row>
    <row r="16" spans="1:16" x14ac:dyDescent="0.3">
      <c r="A16" s="15" t="s">
        <v>23</v>
      </c>
      <c r="B16" s="7">
        <v>0.05</v>
      </c>
      <c r="N16" s="1"/>
      <c r="O16" s="1"/>
      <c r="P16" s="1"/>
    </row>
    <row r="17" spans="1:16" x14ac:dyDescent="0.3">
      <c r="A17" s="15" t="s">
        <v>5</v>
      </c>
      <c r="B17" s="6">
        <f>B6-B5</f>
        <v>25</v>
      </c>
      <c r="N17" s="1"/>
      <c r="O17" s="1"/>
      <c r="P17" s="1"/>
    </row>
    <row r="18" spans="1:16" ht="15" thickBot="1" x14ac:dyDescent="0.35">
      <c r="A18" s="21" t="s">
        <v>4</v>
      </c>
      <c r="B18" s="11">
        <f>-PV(B16/12,B17*12,B15,B7)</f>
        <v>3014203.7599606118</v>
      </c>
      <c r="N18" s="1"/>
      <c r="O18" s="1"/>
      <c r="P18" s="1"/>
    </row>
    <row r="19" spans="1:16" ht="15" thickTop="1" x14ac:dyDescent="0.3">
      <c r="A19" s="5"/>
      <c r="B19" s="10"/>
      <c r="N19" s="1"/>
      <c r="O19" s="1"/>
      <c r="P19" s="1"/>
    </row>
    <row r="20" spans="1:16" x14ac:dyDescent="0.3">
      <c r="A20" s="9" t="s">
        <v>15</v>
      </c>
      <c r="B20" s="6"/>
      <c r="N20" s="1"/>
      <c r="O20" s="1"/>
      <c r="P20" s="1"/>
    </row>
    <row r="21" spans="1:16" x14ac:dyDescent="0.3">
      <c r="A21" s="15" t="s">
        <v>3</v>
      </c>
      <c r="B21" s="8">
        <f>B18</f>
        <v>3014203.7599606118</v>
      </c>
      <c r="N21" s="1"/>
      <c r="O21" s="1"/>
      <c r="P21" s="1"/>
    </row>
    <row r="22" spans="1:16" x14ac:dyDescent="0.3">
      <c r="A22" s="15" t="s">
        <v>24</v>
      </c>
      <c r="B22" s="24">
        <v>0.11894</v>
      </c>
      <c r="N22" s="1"/>
      <c r="O22" s="1"/>
      <c r="P22" s="1"/>
    </row>
    <row r="23" spans="1:16" x14ac:dyDescent="0.3">
      <c r="A23" s="15" t="s">
        <v>2</v>
      </c>
      <c r="B23" s="6">
        <f>B5-B4</f>
        <v>45</v>
      </c>
      <c r="N23" s="1"/>
      <c r="O23" s="1"/>
      <c r="P23" s="1"/>
    </row>
    <row r="24" spans="1:16" x14ac:dyDescent="0.3">
      <c r="A24" s="15" t="s">
        <v>1</v>
      </c>
      <c r="B24" s="4">
        <v>1000</v>
      </c>
      <c r="N24" s="1"/>
      <c r="O24" s="1"/>
      <c r="P24" s="1"/>
    </row>
    <row r="25" spans="1:16" ht="18.600000000000001" thickBot="1" x14ac:dyDescent="0.4">
      <c r="A25" s="3" t="s">
        <v>0</v>
      </c>
      <c r="B25" s="2">
        <f>-PMT(B22/12,B23*12,-B24,B21)</f>
        <v>136.05793698955941</v>
      </c>
      <c r="N25" s="1"/>
      <c r="O25" s="1"/>
      <c r="P25" s="1"/>
    </row>
    <row r="26" spans="1:16" x14ac:dyDescent="0.3">
      <c r="A26" s="1"/>
      <c r="B26" s="1"/>
      <c r="N26" s="1"/>
      <c r="O26" s="1"/>
      <c r="P26" s="1"/>
    </row>
    <row r="27" spans="1:16" x14ac:dyDescent="0.3">
      <c r="A27" s="1"/>
      <c r="B27" s="1"/>
      <c r="N27" s="1"/>
      <c r="O27" s="1"/>
      <c r="P27" s="1"/>
    </row>
    <row r="28" spans="1:16" x14ac:dyDescent="0.3">
      <c r="A28" s="1"/>
      <c r="B28" s="1"/>
      <c r="N28" s="1"/>
      <c r="O28" s="1"/>
    </row>
    <row r="29" spans="1:16" x14ac:dyDescent="0.3">
      <c r="A29" s="1"/>
      <c r="B29" s="1"/>
      <c r="N29" s="1"/>
      <c r="O29" s="1"/>
    </row>
    <row r="30" spans="1:16" x14ac:dyDescent="0.3">
      <c r="A30" s="1"/>
      <c r="B30" s="1"/>
      <c r="N30" s="1"/>
      <c r="O30" s="1"/>
    </row>
    <row r="31" spans="1:16" x14ac:dyDescent="0.3">
      <c r="A31" s="1"/>
      <c r="B31" s="1"/>
      <c r="N31" s="1"/>
      <c r="O31" s="1"/>
    </row>
    <row r="32" spans="1:16" x14ac:dyDescent="0.3">
      <c r="A32" s="1"/>
      <c r="B32" s="1"/>
      <c r="N32" s="1"/>
      <c r="O32" s="1"/>
    </row>
    <row r="33" spans="1:15" x14ac:dyDescent="0.3">
      <c r="A33" s="1"/>
      <c r="B33" s="1"/>
      <c r="N33" s="1"/>
      <c r="O33" s="1"/>
    </row>
    <row r="34" spans="1:15" x14ac:dyDescent="0.3">
      <c r="A34" s="1"/>
      <c r="B34" s="1"/>
      <c r="N34" s="1"/>
      <c r="O34" s="1"/>
    </row>
    <row r="35" spans="1:15" x14ac:dyDescent="0.3">
      <c r="A35" s="1"/>
      <c r="B35" s="1"/>
      <c r="N35" s="1"/>
      <c r="O35" s="1"/>
    </row>
    <row r="36" spans="1:15" x14ac:dyDescent="0.3">
      <c r="A36" s="1"/>
      <c r="B36" s="1"/>
      <c r="N36" s="1"/>
      <c r="O36" s="1"/>
    </row>
    <row r="37" spans="1:15" x14ac:dyDescent="0.3">
      <c r="A37" s="1"/>
      <c r="B37" s="1"/>
      <c r="N37" s="1"/>
      <c r="O37" s="1"/>
    </row>
    <row r="38" spans="1:15" x14ac:dyDescent="0.3">
      <c r="A38" s="1"/>
      <c r="B38" s="1"/>
      <c r="N38" s="1"/>
      <c r="O38" s="1"/>
    </row>
    <row r="39" spans="1:15" x14ac:dyDescent="0.3">
      <c r="A39" s="1"/>
      <c r="B39" s="1"/>
      <c r="N39" s="1"/>
      <c r="O39" s="1"/>
    </row>
    <row r="40" spans="1:15" x14ac:dyDescent="0.3">
      <c r="A40" s="1"/>
      <c r="B40" s="1"/>
      <c r="N40" s="1"/>
      <c r="O40" s="1"/>
    </row>
    <row r="41" spans="1:15" x14ac:dyDescent="0.3">
      <c r="A41" s="1"/>
      <c r="B41" s="1"/>
      <c r="N41" s="1"/>
      <c r="O41" s="1"/>
    </row>
    <row r="42" spans="1:15" x14ac:dyDescent="0.3">
      <c r="A42" s="1"/>
      <c r="B42" s="1"/>
      <c r="N42" s="1"/>
      <c r="O42" s="1"/>
    </row>
    <row r="43" spans="1:15" x14ac:dyDescent="0.3">
      <c r="A43" s="1"/>
      <c r="B43" s="1"/>
      <c r="N43" s="1"/>
      <c r="O43" s="1"/>
    </row>
    <row r="44" spans="1:15" x14ac:dyDescent="0.3">
      <c r="A44" s="1"/>
      <c r="B44" s="1"/>
      <c r="N44" s="1"/>
      <c r="O44" s="1"/>
    </row>
    <row r="45" spans="1:15" x14ac:dyDescent="0.3">
      <c r="A45" s="1"/>
      <c r="B45" s="1"/>
      <c r="N45" s="1"/>
      <c r="O45" s="1"/>
    </row>
    <row r="46" spans="1:15" x14ac:dyDescent="0.3">
      <c r="A46" s="1"/>
      <c r="B46" s="1"/>
      <c r="N46" s="1"/>
      <c r="O46" s="1"/>
    </row>
    <row r="47" spans="1:15" x14ac:dyDescent="0.3">
      <c r="A47" s="1"/>
      <c r="B47" s="1"/>
      <c r="N47" s="1"/>
      <c r="O47" s="1"/>
    </row>
    <row r="48" spans="1:15" x14ac:dyDescent="0.3">
      <c r="A48" s="1"/>
      <c r="B48" s="1"/>
      <c r="N48" s="1"/>
      <c r="O48" s="1"/>
    </row>
    <row r="49" spans="1:15" x14ac:dyDescent="0.3">
      <c r="A49" s="1"/>
      <c r="B49" s="1"/>
      <c r="N49" s="1"/>
      <c r="O49" s="1"/>
    </row>
    <row r="50" spans="1:15" x14ac:dyDescent="0.3">
      <c r="A50" s="1"/>
      <c r="B50" s="1"/>
      <c r="N50" s="1"/>
      <c r="O50" s="1"/>
    </row>
    <row r="51" spans="1:15" x14ac:dyDescent="0.3">
      <c r="A51" s="1"/>
      <c r="B51" s="1"/>
      <c r="N51" s="1"/>
      <c r="O51" s="1"/>
    </row>
    <row r="52" spans="1:15" x14ac:dyDescent="0.3">
      <c r="A52" s="1"/>
      <c r="B52" s="1"/>
      <c r="N52" s="1"/>
      <c r="O52" s="1"/>
    </row>
    <row r="53" spans="1:15" x14ac:dyDescent="0.3">
      <c r="A53" s="1"/>
      <c r="B53" s="1"/>
      <c r="N53" s="1"/>
      <c r="O53" s="1"/>
    </row>
    <row r="54" spans="1:15" x14ac:dyDescent="0.3">
      <c r="A54" s="1"/>
      <c r="B54" s="1"/>
      <c r="N54" s="1"/>
      <c r="O54" s="1"/>
    </row>
    <row r="55" spans="1:15" x14ac:dyDescent="0.3">
      <c r="A55" s="1"/>
      <c r="B55" s="1"/>
      <c r="N55" s="1"/>
      <c r="O55" s="1"/>
    </row>
    <row r="56" spans="1:15" x14ac:dyDescent="0.3">
      <c r="A56" s="1"/>
      <c r="B56" s="1"/>
      <c r="N56" s="1"/>
      <c r="O56" s="1"/>
    </row>
    <row r="57" spans="1:15" x14ac:dyDescent="0.3">
      <c r="A57" s="1"/>
      <c r="B57" s="1"/>
      <c r="N57" s="1"/>
      <c r="O57" s="1"/>
    </row>
    <row r="58" spans="1:15" x14ac:dyDescent="0.3">
      <c r="A58" s="1"/>
      <c r="B58" s="1"/>
      <c r="N58" s="1"/>
      <c r="O58" s="1"/>
    </row>
    <row r="59" spans="1:15" x14ac:dyDescent="0.3">
      <c r="A59" s="1"/>
      <c r="B59" s="1"/>
      <c r="N59" s="1"/>
      <c r="O59" s="1"/>
    </row>
  </sheetData>
  <mergeCells count="1">
    <mergeCell ref="A1:B2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B7AD-C822-4AEE-8FFF-BB16D3FD576C}">
  <dimension ref="A1:AU34"/>
  <sheetViews>
    <sheetView zoomScale="145" zoomScaleNormal="145" workbookViewId="0">
      <selection activeCell="C13" sqref="C13"/>
    </sheetView>
  </sheetViews>
  <sheetFormatPr defaultRowHeight="14.4" x14ac:dyDescent="0.3"/>
  <cols>
    <col min="1" max="1" width="11" bestFit="1" customWidth="1"/>
    <col min="2" max="2" width="6.5546875" customWidth="1"/>
    <col min="3" max="4" width="9.6640625" bestFit="1" customWidth="1"/>
    <col min="5" max="17" width="10.77734375" bestFit="1" customWidth="1"/>
    <col min="18" max="38" width="11.77734375" bestFit="1" customWidth="1"/>
    <col min="39" max="47" width="13.33203125" bestFit="1" customWidth="1"/>
  </cols>
  <sheetData>
    <row r="1" spans="1:47" x14ac:dyDescent="0.3">
      <c r="A1" t="s">
        <v>19</v>
      </c>
      <c r="B1">
        <v>20</v>
      </c>
      <c r="C1">
        <v>21</v>
      </c>
      <c r="D1">
        <v>22</v>
      </c>
      <c r="E1">
        <v>23</v>
      </c>
      <c r="F1">
        <v>24</v>
      </c>
      <c r="G1">
        <v>25</v>
      </c>
      <c r="H1">
        <v>26</v>
      </c>
      <c r="I1">
        <v>27</v>
      </c>
      <c r="J1">
        <v>28</v>
      </c>
      <c r="K1">
        <v>29</v>
      </c>
      <c r="L1">
        <v>30</v>
      </c>
      <c r="M1">
        <v>31</v>
      </c>
      <c r="N1">
        <v>32</v>
      </c>
      <c r="O1">
        <v>33</v>
      </c>
      <c r="P1">
        <v>34</v>
      </c>
      <c r="Q1">
        <v>35</v>
      </c>
      <c r="R1">
        <v>36</v>
      </c>
      <c r="S1">
        <v>37</v>
      </c>
      <c r="T1">
        <v>38</v>
      </c>
      <c r="U1">
        <v>39</v>
      </c>
      <c r="V1">
        <v>40</v>
      </c>
      <c r="W1">
        <v>41</v>
      </c>
      <c r="X1">
        <v>42</v>
      </c>
      <c r="Y1">
        <v>43</v>
      </c>
      <c r="Z1">
        <v>44</v>
      </c>
      <c r="AA1">
        <v>45</v>
      </c>
      <c r="AB1">
        <v>46</v>
      </c>
      <c r="AC1">
        <v>47</v>
      </c>
      <c r="AD1">
        <v>48</v>
      </c>
      <c r="AE1">
        <v>49</v>
      </c>
      <c r="AF1">
        <v>50</v>
      </c>
      <c r="AG1">
        <v>51</v>
      </c>
      <c r="AH1">
        <v>52</v>
      </c>
      <c r="AI1">
        <v>53</v>
      </c>
      <c r="AJ1">
        <v>54</v>
      </c>
      <c r="AK1">
        <v>55</v>
      </c>
      <c r="AL1">
        <v>56</v>
      </c>
      <c r="AM1">
        <v>57</v>
      </c>
      <c r="AN1">
        <v>58</v>
      </c>
      <c r="AO1">
        <v>59</v>
      </c>
      <c r="AP1">
        <v>60</v>
      </c>
      <c r="AQ1">
        <v>61</v>
      </c>
      <c r="AR1">
        <v>62</v>
      </c>
      <c r="AS1">
        <v>63</v>
      </c>
      <c r="AT1">
        <v>64</v>
      </c>
      <c r="AU1">
        <v>65</v>
      </c>
    </row>
    <row r="2" spans="1:47" x14ac:dyDescent="0.3">
      <c r="A2" t="s">
        <v>20</v>
      </c>
      <c r="B2">
        <f>'Plan 1'!B24</f>
        <v>1000</v>
      </c>
      <c r="C2" s="20">
        <f>FV('Plan 1'!$B$22/12,12,-'Plan 1'!$B$25,-B2)</f>
        <v>2850.350513675924</v>
      </c>
      <c r="D2" s="20">
        <f>FV('Plan 1'!$B$22/12,12,-'Plan 1'!$B$25,-C2)</f>
        <v>4933.1845991425225</v>
      </c>
      <c r="E2" s="20">
        <f>FV('Plan 1'!$B$22/12,12,-'Plan 1'!$B$25,-D2)</f>
        <v>7277.7121875739576</v>
      </c>
      <c r="F2" s="20">
        <f>FV('Plan 1'!$B$22/12,12,-'Plan 1'!$B$25,-E2)</f>
        <v>9916.8132332459263</v>
      </c>
      <c r="G2" s="20">
        <f>FV('Plan 1'!$B$22/12,12,-'Plan 1'!$B$25,-F2)</f>
        <v>12887.498826212906</v>
      </c>
      <c r="H2" s="20">
        <f>FV('Plan 1'!$B$22/12,12,-'Plan 1'!$B$25,-G2)</f>
        <v>16231.430240561069</v>
      </c>
      <c r="I2" s="20">
        <f>FV('Plan 1'!$B$22/12,12,-'Plan 1'!$B$25,-H2)</f>
        <v>19995.503197435839</v>
      </c>
      <c r="J2" s="20">
        <f>FV('Plan 1'!$B$22/12,12,-'Plan 1'!$B$25,-I2)</f>
        <v>24232.505536623412</v>
      </c>
      <c r="K2" s="20">
        <f>FV('Plan 1'!$B$22/12,12,-'Plan 1'!$B$25,-J2)</f>
        <v>29001.857519956455</v>
      </c>
      <c r="L2" s="20">
        <f>FV('Plan 1'!$B$22/12,12,-'Plan 1'!$B$25,-K2)</f>
        <v>34370.445148653504</v>
      </c>
      <c r="M2" s="20">
        <f>FV('Plan 1'!$B$22/12,12,-'Plan 1'!$B$25,-L2)</f>
        <v>40413.558181140783</v>
      </c>
      <c r="N2" s="20">
        <f>FV('Plan 1'!$B$22/12,12,-'Plan 1'!$B$25,-M2)</f>
        <v>47215.946006238235</v>
      </c>
      <c r="O2" s="20">
        <f>FV('Plan 1'!$B$22/12,12,-'Plan 1'!$B$25,-N2)</f>
        <v>54873.006179410077</v>
      </c>
      <c r="P2" s="20">
        <f>FV('Plan 1'!$B$22/12,12,-'Plan 1'!$B$25,-O2)</f>
        <v>63492.122290264051</v>
      </c>
      <c r="Q2" s="20">
        <f>FV('Plan 1'!$B$22/12,12,-'Plan 1'!$B$25,-P2)</f>
        <v>73194.169923724039</v>
      </c>
      <c r="R2" s="20">
        <f>FV('Plan 1'!$B$22/12,12,-'Plan 1'!$B$25,-Q2)</f>
        <v>84115.21183466776</v>
      </c>
      <c r="S2" s="20">
        <f>FV('Plan 1'!$B$22/12,12,-'Plan 1'!$B$25,-R2)</f>
        <v>96408.40610937521</v>
      </c>
      <c r="T2" s="20">
        <f>FV('Plan 1'!$B$22/12,12,-'Plan 1'!$B$25,-S2)</f>
        <v>110246.15407408759</v>
      </c>
      <c r="U2" s="20">
        <f>FV('Plan 1'!$B$22/12,12,-'Plan 1'!$B$25,-T2)</f>
        <v>125822.51807322064</v>
      </c>
      <c r="V2" s="20">
        <f>FV('Plan 1'!$B$22/12,12,-'Plan 1'!$B$25,-U2)</f>
        <v>143355.94302446276</v>
      </c>
      <c r="W2" s="20">
        <f>FV('Plan 1'!$B$22/12,12,-'Plan 1'!$B$25,-V2)</f>
        <v>163092.3199181942</v>
      </c>
      <c r="X2" s="20">
        <f>FV('Plan 1'!$B$22/12,12,-'Plan 1'!$B$25,-W2)</f>
        <v>185308.43422413425</v>
      </c>
      <c r="Y2" s="20">
        <f>FV('Plan 1'!$B$22/12,12,-'Plan 1'!$B$25,-X2)</f>
        <v>210315.84756611168</v>
      </c>
      <c r="Z2" s="20">
        <f>FV('Plan 1'!$B$22/12,12,-'Plan 1'!$B$25,-Y2)</f>
        <v>238465.26710206093</v>
      </c>
      <c r="AA2" s="20">
        <f>FV('Plan 1'!$B$22/12,12,-'Plan 1'!$B$25,-Z2)</f>
        <v>270151.46388598724</v>
      </c>
      <c r="AB2" s="20">
        <f>FV('Plan 1'!$B$22/12,12,-'Plan 1'!$B$25,-AA2)</f>
        <v>305818.80918763677</v>
      </c>
      <c r="AC2" s="20">
        <f>FV('Plan 1'!$B$22/12,12,-'Plan 1'!$B$25,-AB2)</f>
        <v>345967.50641192595</v>
      </c>
      <c r="AD2" s="20">
        <f>FV('Plan 1'!$B$22/12,12,-'Plan 1'!$B$25,-AC2)</f>
        <v>391160.60601536342</v>
      </c>
      <c r="AE2" s="20">
        <f>FV('Plan 1'!$B$22/12,12,-'Plan 1'!$B$25,-AD2)</f>
        <v>442031.90179754875</v>
      </c>
      <c r="AF2" s="20">
        <f>FV('Plan 1'!$B$22/12,12,-'Plan 1'!$B$25,-AE2)</f>
        <v>499294.81930634804</v>
      </c>
      <c r="AG2" s="20">
        <f>FV('Plan 1'!$B$22/12,12,-'Plan 1'!$B$25,-AF2)</f>
        <v>563752.42100887513</v>
      </c>
      <c r="AH2" s="20">
        <f>FV('Plan 1'!$B$22/12,12,-'Plan 1'!$B$25,-AG2)</f>
        <v>636308.66854207474</v>
      </c>
      <c r="AI2" s="20">
        <f>FV('Plan 1'!$B$22/12,12,-'Plan 1'!$B$25,-AH2)</f>
        <v>717981.09998614655</v>
      </c>
      <c r="AJ2" s="20">
        <f>FV('Plan 1'!$B$22/12,12,-'Plan 1'!$B$25,-AI2)</f>
        <v>809915.09994851274</v>
      </c>
      <c r="AK2" s="20">
        <f>FV('Plan 1'!$B$22/12,12,-'Plan 1'!$B$25,-AJ2)</f>
        <v>913399.96258380811</v>
      </c>
      <c r="AL2" s="20">
        <f>FV('Plan 1'!$B$22/12,12,-'Plan 1'!$B$25,-AK2)</f>
        <v>1029886.9728197361</v>
      </c>
      <c r="AM2" s="20">
        <f>FV('Plan 1'!$B$22/12,12,-'Plan 1'!$B$25,-AL2)</f>
        <v>1161009.7593622112</v>
      </c>
      <c r="AN2" s="20">
        <f>FV('Plan 1'!$B$22/12,12,-'Plan 1'!$B$25,-AM2)</f>
        <v>1308607.2049129307</v>
      </c>
      <c r="AO2" s="20">
        <f>FV('Plan 1'!$B$22/12,12,-'Plan 1'!$B$25,-AN2)</f>
        <v>1474749.2348951926</v>
      </c>
      <c r="AP2" s="20">
        <f>FV('Plan 1'!$B$22/12,12,-'Plan 1'!$B$25,-AO2)</f>
        <v>1661765.8463523427</v>
      </c>
      <c r="AQ2" s="20">
        <f>FV('Plan 1'!$B$22/12,12,-'Plan 1'!$B$25,-AP2)</f>
        <v>1872279.7841238314</v>
      </c>
      <c r="AR2" s="20">
        <f>FV('Plan 1'!$B$22/12,12,-'Plan 1'!$B$25,-AQ2)</f>
        <v>2109243.3225537427</v>
      </c>
      <c r="AS2" s="20">
        <f>FV('Plan 1'!$B$22/12,12,-'Plan 1'!$B$25,-AR2)</f>
        <v>2375979.6685631759</v>
      </c>
      <c r="AT2" s="20">
        <f>FV('Plan 1'!$B$22/12,12,-'Plan 1'!$B$25,-AS2)</f>
        <v>2676229.5667284508</v>
      </c>
      <c r="AU2" s="20">
        <f>FV('Plan 1'!$B$22/12,12,-'Plan 1'!$B$25,-AT2)</f>
        <v>3014203.7599607059</v>
      </c>
    </row>
    <row r="3" spans="1:47" x14ac:dyDescent="0.3">
      <c r="A3" t="s">
        <v>21</v>
      </c>
      <c r="B3">
        <v>40</v>
      </c>
      <c r="C3">
        <v>41</v>
      </c>
      <c r="D3">
        <v>42</v>
      </c>
      <c r="E3">
        <v>43</v>
      </c>
      <c r="F3">
        <v>44</v>
      </c>
      <c r="G3">
        <v>45</v>
      </c>
      <c r="H3">
        <v>46</v>
      </c>
      <c r="I3">
        <v>47</v>
      </c>
      <c r="J3">
        <v>48</v>
      </c>
      <c r="K3">
        <v>49</v>
      </c>
      <c r="L3">
        <v>50</v>
      </c>
      <c r="M3">
        <v>51</v>
      </c>
      <c r="N3">
        <v>52</v>
      </c>
      <c r="O3">
        <v>53</v>
      </c>
      <c r="P3">
        <v>54</v>
      </c>
      <c r="Q3">
        <v>55</v>
      </c>
      <c r="R3">
        <v>56</v>
      </c>
      <c r="S3">
        <v>57</v>
      </c>
      <c r="T3">
        <v>58</v>
      </c>
      <c r="U3">
        <v>59</v>
      </c>
      <c r="V3">
        <v>60</v>
      </c>
      <c r="W3">
        <v>61</v>
      </c>
      <c r="X3">
        <v>62</v>
      </c>
      <c r="Y3">
        <v>63</v>
      </c>
      <c r="Z3">
        <v>64</v>
      </c>
      <c r="AA3">
        <v>65</v>
      </c>
    </row>
    <row r="4" spans="1:47" x14ac:dyDescent="0.3">
      <c r="A4" t="s">
        <v>22</v>
      </c>
      <c r="B4">
        <f>'Plan 1'!B24</f>
        <v>1000</v>
      </c>
      <c r="C4" s="20">
        <f>FV('Plan 1'!$B$22/12,12,-'Plan 1'!$B$25,-B4)</f>
        <v>2850.350513675924</v>
      </c>
      <c r="D4" s="20">
        <f>FV('Plan 1'!$B$22/12,12,-'Plan 1'!$B$25,-C4)</f>
        <v>4933.1845991425225</v>
      </c>
      <c r="E4" s="20">
        <f>FV('Plan 1'!$B$22/12,12,-'Plan 1'!$B$25,-D4)</f>
        <v>7277.7121875739576</v>
      </c>
      <c r="F4" s="20">
        <f>FV('Plan 1'!$B$22/12,12,-'Plan 1'!$B$25,-E4)</f>
        <v>9916.8132332459263</v>
      </c>
      <c r="G4" s="20">
        <f>FV('Plan 1'!$B$22/12,12,-'Plan 1'!$B$25,-F4)</f>
        <v>12887.498826212906</v>
      </c>
      <c r="H4" s="20">
        <f>FV('Plan 1'!$B$22/12,12,-'Plan 1'!$B$25,-G4)</f>
        <v>16231.430240561069</v>
      </c>
      <c r="I4" s="20">
        <f>FV('Plan 1'!$B$22/12,12,-'Plan 1'!$B$25,-H4)</f>
        <v>19995.503197435839</v>
      </c>
      <c r="J4" s="20">
        <f>FV('Plan 1'!$B$22/12,12,-'Plan 1'!$B$25,-I4)</f>
        <v>24232.505536623412</v>
      </c>
      <c r="K4" s="20">
        <f>FV('Plan 1'!$B$22/12,12,-'Plan 1'!$B$25,-J4)</f>
        <v>29001.857519956455</v>
      </c>
      <c r="L4" s="20">
        <f>FV('Plan 1'!$B$22/12,12,-'Plan 1'!$B$25,-K4)</f>
        <v>34370.445148653504</v>
      </c>
      <c r="M4" s="20">
        <f>FV('Plan 1'!$B$22/12,12,-'Plan 1'!$B$25,-L4)</f>
        <v>40413.558181140783</v>
      </c>
      <c r="N4" s="20">
        <f>FV('Plan 1'!$B$22/12,12,-'Plan 1'!$B$25,-M4)</f>
        <v>47215.946006238235</v>
      </c>
      <c r="O4" s="20">
        <f>FV('Plan 1'!$B$22/12,12,-'Plan 1'!$B$25,-N4)</f>
        <v>54873.006179410077</v>
      </c>
      <c r="P4" s="20">
        <f>FV('Plan 1'!$B$22/12,12,-'Plan 1'!$B$25,-O4)</f>
        <v>63492.122290264051</v>
      </c>
      <c r="Q4" s="20">
        <f>FV('Plan 1'!$B$22/12,12,-'Plan 1'!$B$25,-P4)</f>
        <v>73194.169923724039</v>
      </c>
      <c r="R4" s="20">
        <f>FV('Plan 1'!$B$22/12,12,-'Plan 1'!$B$25,-Q4)</f>
        <v>84115.21183466776</v>
      </c>
      <c r="S4" s="20">
        <f>FV('Plan 1'!$B$22/12,12,-'Plan 1'!$B$25,-R4)</f>
        <v>96408.40610937521</v>
      </c>
      <c r="T4" s="20">
        <f>FV('Plan 1'!$B$22/12,12,-'Plan 1'!$B$25,-S4)</f>
        <v>110246.15407408759</v>
      </c>
      <c r="U4" s="20">
        <f>FV('Plan 1'!$B$22/12,12,-'Plan 1'!$B$25,-T4)</f>
        <v>125822.51807322064</v>
      </c>
      <c r="V4" s="20">
        <f>FV('Plan 1'!$B$22/12,12,-'Plan 1'!$B$25,-U4)</f>
        <v>143355.94302446276</v>
      </c>
      <c r="W4" s="20">
        <f>FV('Plan 1'!$B$22/12,12,-'Plan 1'!$B$25,-V4)</f>
        <v>163092.3199181942</v>
      </c>
      <c r="X4" s="20">
        <f>FV('Plan 1'!$B$22/12,12,-'Plan 1'!$B$25,-W4)</f>
        <v>185308.43422413425</v>
      </c>
      <c r="Y4" s="20">
        <f>FV('Plan 1'!$B$22/12,12,-'Plan 1'!$B$25,-X4)</f>
        <v>210315.84756611168</v>
      </c>
      <c r="Z4" s="20">
        <f>FV('Plan 1'!$B$22/12,12,-'Plan 1'!$B$25,-Y4)</f>
        <v>238465.26710206093</v>
      </c>
      <c r="AA4" s="20">
        <f>FV('Plan 1'!$B$22/12,12,-'Plan 1'!$B$25,-Z4)</f>
        <v>270151.46388598724</v>
      </c>
    </row>
    <row r="34" spans="1:47" x14ac:dyDescent="0.3">
      <c r="A34" t="s">
        <v>26</v>
      </c>
      <c r="B34">
        <v>0</v>
      </c>
      <c r="C34">
        <v>1</v>
      </c>
      <c r="D34">
        <v>2</v>
      </c>
      <c r="E34">
        <v>3</v>
      </c>
      <c r="F34">
        <v>4</v>
      </c>
      <c r="G34">
        <v>5</v>
      </c>
      <c r="H34">
        <v>6</v>
      </c>
      <c r="I34">
        <v>7</v>
      </c>
      <c r="J34">
        <v>8</v>
      </c>
      <c r="K34">
        <v>9</v>
      </c>
      <c r="L34">
        <v>10</v>
      </c>
      <c r="M34">
        <v>11</v>
      </c>
      <c r="N34">
        <v>12</v>
      </c>
      <c r="O34">
        <v>13</v>
      </c>
      <c r="P34">
        <v>14</v>
      </c>
      <c r="Q34">
        <v>15</v>
      </c>
      <c r="R34">
        <v>16</v>
      </c>
      <c r="S34">
        <v>17</v>
      </c>
      <c r="T34">
        <v>18</v>
      </c>
      <c r="U34">
        <v>19</v>
      </c>
      <c r="V34">
        <v>20</v>
      </c>
      <c r="W34">
        <v>21</v>
      </c>
      <c r="X34">
        <v>22</v>
      </c>
      <c r="Y34">
        <v>23</v>
      </c>
      <c r="Z34">
        <v>24</v>
      </c>
      <c r="AA34">
        <v>25</v>
      </c>
      <c r="AB34">
        <v>26</v>
      </c>
      <c r="AC34">
        <v>27</v>
      </c>
      <c r="AD34">
        <v>28</v>
      </c>
      <c r="AE34">
        <v>29</v>
      </c>
      <c r="AF34">
        <v>30</v>
      </c>
      <c r="AG34">
        <v>31</v>
      </c>
      <c r="AH34">
        <v>32</v>
      </c>
      <c r="AI34">
        <v>33</v>
      </c>
      <c r="AJ34">
        <v>34</v>
      </c>
      <c r="AK34">
        <v>35</v>
      </c>
      <c r="AL34">
        <v>36</v>
      </c>
      <c r="AM34">
        <v>37</v>
      </c>
      <c r="AN34">
        <v>38</v>
      </c>
      <c r="AO34">
        <v>39</v>
      </c>
      <c r="AP34">
        <v>40</v>
      </c>
      <c r="AQ34">
        <v>41</v>
      </c>
      <c r="AR34">
        <v>42</v>
      </c>
      <c r="AS34">
        <v>43</v>
      </c>
      <c r="AT34">
        <v>44</v>
      </c>
      <c r="AU34">
        <v>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0F5F-A973-4D57-B07A-B150E6949E5C}">
  <dimension ref="A1:BT21"/>
  <sheetViews>
    <sheetView zoomScale="175" zoomScaleNormal="175" workbookViewId="0">
      <selection activeCell="D19" sqref="D19"/>
    </sheetView>
  </sheetViews>
  <sheetFormatPr defaultRowHeight="14.4" x14ac:dyDescent="0.3"/>
  <cols>
    <col min="1" max="1" width="11.21875" bestFit="1" customWidth="1"/>
    <col min="2" max="2" width="4.88671875" bestFit="1" customWidth="1"/>
    <col min="3" max="5" width="9.6640625" bestFit="1" customWidth="1"/>
    <col min="6" max="6" width="14.33203125" bestFit="1" customWidth="1"/>
    <col min="7" max="19" width="10.77734375" bestFit="1" customWidth="1"/>
    <col min="20" max="39" width="11.77734375" bestFit="1" customWidth="1"/>
    <col min="40" max="72" width="13.33203125" bestFit="1" customWidth="1"/>
  </cols>
  <sheetData>
    <row r="1" spans="1:72" x14ac:dyDescent="0.3">
      <c r="A1" t="s">
        <v>18</v>
      </c>
      <c r="B1">
        <v>20</v>
      </c>
      <c r="C1">
        <v>21</v>
      </c>
      <c r="D1">
        <v>22</v>
      </c>
      <c r="E1">
        <v>23</v>
      </c>
      <c r="F1">
        <v>24</v>
      </c>
      <c r="G1">
        <v>25</v>
      </c>
      <c r="H1">
        <v>26</v>
      </c>
      <c r="I1">
        <v>27</v>
      </c>
      <c r="J1">
        <v>28</v>
      </c>
      <c r="K1">
        <v>29</v>
      </c>
      <c r="L1">
        <v>30</v>
      </c>
      <c r="M1">
        <v>31</v>
      </c>
      <c r="N1">
        <v>32</v>
      </c>
      <c r="O1">
        <v>33</v>
      </c>
      <c r="P1">
        <v>34</v>
      </c>
      <c r="Q1">
        <v>35</v>
      </c>
      <c r="R1">
        <v>36</v>
      </c>
      <c r="S1">
        <v>37</v>
      </c>
      <c r="T1">
        <v>38</v>
      </c>
      <c r="U1">
        <v>39</v>
      </c>
      <c r="V1">
        <v>40</v>
      </c>
      <c r="W1">
        <v>41</v>
      </c>
      <c r="X1">
        <v>42</v>
      </c>
      <c r="Y1">
        <v>43</v>
      </c>
      <c r="Z1">
        <v>44</v>
      </c>
      <c r="AA1">
        <v>45</v>
      </c>
      <c r="AB1">
        <v>46</v>
      </c>
      <c r="AC1">
        <v>47</v>
      </c>
      <c r="AD1">
        <v>48</v>
      </c>
      <c r="AE1">
        <v>49</v>
      </c>
      <c r="AF1">
        <v>50</v>
      </c>
      <c r="AG1">
        <v>51</v>
      </c>
      <c r="AH1">
        <v>52</v>
      </c>
      <c r="AI1">
        <v>53</v>
      </c>
      <c r="AJ1">
        <v>54</v>
      </c>
      <c r="AK1">
        <v>55</v>
      </c>
      <c r="AL1">
        <v>56</v>
      </c>
      <c r="AM1">
        <v>57</v>
      </c>
      <c r="AN1">
        <v>58</v>
      </c>
      <c r="AO1">
        <v>59</v>
      </c>
      <c r="AP1">
        <v>60</v>
      </c>
      <c r="AQ1">
        <v>61</v>
      </c>
      <c r="AR1">
        <v>62</v>
      </c>
      <c r="AS1">
        <v>63</v>
      </c>
      <c r="AT1">
        <v>64</v>
      </c>
      <c r="AU1">
        <v>65</v>
      </c>
      <c r="AV1">
        <v>66</v>
      </c>
      <c r="AW1">
        <v>67</v>
      </c>
      <c r="AX1">
        <v>68</v>
      </c>
      <c r="AY1">
        <v>69</v>
      </c>
      <c r="AZ1">
        <v>70</v>
      </c>
      <c r="BA1">
        <v>71</v>
      </c>
      <c r="BB1">
        <v>72</v>
      </c>
      <c r="BC1">
        <v>73</v>
      </c>
      <c r="BD1">
        <v>74</v>
      </c>
      <c r="BE1">
        <v>75</v>
      </c>
      <c r="BF1">
        <v>76</v>
      </c>
      <c r="BG1">
        <v>77</v>
      </c>
      <c r="BH1">
        <v>78</v>
      </c>
      <c r="BI1">
        <v>79</v>
      </c>
      <c r="BJ1">
        <v>80</v>
      </c>
      <c r="BK1">
        <v>81</v>
      </c>
      <c r="BL1">
        <v>82</v>
      </c>
      <c r="BM1">
        <v>83</v>
      </c>
      <c r="BN1">
        <v>84</v>
      </c>
      <c r="BO1">
        <v>85</v>
      </c>
      <c r="BP1">
        <v>86</v>
      </c>
      <c r="BQ1">
        <v>87</v>
      </c>
      <c r="BR1">
        <v>88</v>
      </c>
      <c r="BS1">
        <v>89</v>
      </c>
      <c r="BT1">
        <v>90</v>
      </c>
    </row>
    <row r="2" spans="1:72" x14ac:dyDescent="0.3">
      <c r="A2" t="s">
        <v>17</v>
      </c>
      <c r="B2">
        <f>'Plan 1'!B24</f>
        <v>1000</v>
      </c>
      <c r="C2" s="20">
        <f>FV('Plan 1'!$B$22/12,12,-'Plan 1'!$B$25,-B2)</f>
        <v>2850.350513675924</v>
      </c>
      <c r="D2" s="20">
        <f>FV('Plan 1'!$B$22/12,12,-'Plan 1'!$B$25,-C2)</f>
        <v>4933.1845991425225</v>
      </c>
      <c r="E2" s="20">
        <f>FV('Plan 1'!$B$22/12,12,-'Plan 1'!$B$25,-D2)</f>
        <v>7277.7121875739576</v>
      </c>
      <c r="F2" s="20">
        <f>FV('Plan 1'!$B$22/12,12,-'Plan 1'!$B$25,-E2)</f>
        <v>9916.8132332459263</v>
      </c>
      <c r="G2" s="20">
        <f>FV('Plan 1'!$B$22/12,12,-'Plan 1'!$B$25,-F2)</f>
        <v>12887.498826212906</v>
      </c>
      <c r="H2" s="20">
        <f>FV('Plan 1'!$B$22/12,12,-'Plan 1'!$B$25,-G2)</f>
        <v>16231.430240561069</v>
      </c>
      <c r="I2" s="20">
        <f>FV('Plan 1'!$B$22/12,12,-'Plan 1'!$B$25,-H2)</f>
        <v>19995.503197435839</v>
      </c>
      <c r="J2" s="20">
        <f>FV('Plan 1'!$B$22/12,12,-'Plan 1'!$B$25,-I2)</f>
        <v>24232.505536623412</v>
      </c>
      <c r="K2" s="20">
        <f>FV('Plan 1'!$B$22/12,12,-'Plan 1'!$B$25,-J2)</f>
        <v>29001.857519956455</v>
      </c>
      <c r="L2" s="20">
        <f>FV('Plan 1'!$B$22/12,12,-'Plan 1'!$B$25,-K2)</f>
        <v>34370.445148653504</v>
      </c>
      <c r="M2" s="20">
        <f>FV('Plan 1'!$B$22/12,12,-'Plan 1'!$B$25,-L2)</f>
        <v>40413.558181140783</v>
      </c>
      <c r="N2" s="20">
        <f>FV('Plan 1'!$B$22/12,12,-'Plan 1'!$B$25,-M2)</f>
        <v>47215.946006238235</v>
      </c>
      <c r="O2" s="20">
        <f>FV('Plan 1'!$B$22/12,12,-'Plan 1'!$B$25,-N2)</f>
        <v>54873.006179410077</v>
      </c>
      <c r="P2" s="20">
        <f>FV('Plan 1'!$B$22/12,12,-'Plan 1'!$B$25,-O2)</f>
        <v>63492.122290264051</v>
      </c>
      <c r="Q2" s="20">
        <f>FV('Plan 1'!$B$22/12,12,-'Plan 1'!$B$25,-P2)</f>
        <v>73194.169923724039</v>
      </c>
      <c r="R2" s="20">
        <f>FV('Plan 1'!$B$22/12,12,-'Plan 1'!$B$25,-Q2)</f>
        <v>84115.21183466776</v>
      </c>
      <c r="S2" s="20">
        <f>FV('Plan 1'!$B$22/12,12,-'Plan 1'!$B$25,-R2)</f>
        <v>96408.40610937521</v>
      </c>
      <c r="T2" s="20">
        <f>FV('Plan 1'!$B$22/12,12,-'Plan 1'!$B$25,-S2)</f>
        <v>110246.15407408759</v>
      </c>
      <c r="U2" s="20">
        <f>FV('Plan 1'!$B$22/12,12,-'Plan 1'!$B$25,-T2)</f>
        <v>125822.51807322064</v>
      </c>
      <c r="V2" s="20">
        <f>FV('Plan 1'!$B$22/12,12,-'Plan 1'!$B$25,-U2)</f>
        <v>143355.94302446276</v>
      </c>
      <c r="W2" s="20">
        <f>FV('Plan 1'!$B$22/12,12,-'Plan 1'!$B$25,-V2)</f>
        <v>163092.3199181942</v>
      </c>
      <c r="X2" s="20">
        <f>FV('Plan 1'!$B$22/12,12,-'Plan 1'!$B$25,-W2)</f>
        <v>185308.43422413425</v>
      </c>
      <c r="Y2" s="20">
        <f>FV('Plan 1'!$B$22/12,12,-'Plan 1'!$B$25,-X2)</f>
        <v>210315.84756611168</v>
      </c>
      <c r="Z2" s="20">
        <f>FV('Plan 1'!$B$22/12,12,-'Plan 1'!$B$25,-Y2)</f>
        <v>238465.26710206093</v>
      </c>
      <c r="AA2" s="20">
        <f>FV('Plan 1'!$B$22/12,12,-'Plan 1'!$B$25,-Z2)</f>
        <v>270151.46388598724</v>
      </c>
      <c r="AB2" s="20">
        <f>FV('Plan 1'!$B$22/12,12,-'Plan 1'!$B$25,-AA2)</f>
        <v>305818.80918763677</v>
      </c>
      <c r="AC2" s="20">
        <f>FV('Plan 1'!$B$22/12,12,-'Plan 1'!$B$25,-AB2)</f>
        <v>345967.50641192595</v>
      </c>
      <c r="AD2" s="20">
        <f>FV('Plan 1'!$B$22/12,12,-'Plan 1'!$B$25,-AC2)</f>
        <v>391160.60601536342</v>
      </c>
      <c r="AE2" s="20">
        <f>FV('Plan 1'!$B$22/12,12,-'Plan 1'!$B$25,-AD2)</f>
        <v>442031.90179754875</v>
      </c>
      <c r="AF2" s="20">
        <f>FV('Plan 1'!$B$22/12,12,-'Plan 1'!$B$25,-AE2)</f>
        <v>499294.81930634804</v>
      </c>
      <c r="AG2" s="20">
        <f>FV('Plan 1'!$B$22/12,12,-'Plan 1'!$B$25,-AF2)</f>
        <v>563752.42100887513</v>
      </c>
      <c r="AH2" s="20">
        <f>FV('Plan 1'!$B$22/12,12,-'Plan 1'!$B$25,-AG2)</f>
        <v>636308.66854207474</v>
      </c>
      <c r="AI2" s="20">
        <f>FV('Plan 1'!$B$22/12,12,-'Plan 1'!$B$25,-AH2)</f>
        <v>717981.09998614655</v>
      </c>
      <c r="AJ2" s="20">
        <f>FV('Plan 1'!$B$22/12,12,-'Plan 1'!$B$25,-AI2)</f>
        <v>809915.09994851274</v>
      </c>
      <c r="AK2" s="20">
        <f>FV('Plan 1'!$B$22/12,12,-'Plan 1'!$B$25,-AJ2)</f>
        <v>913399.96258380811</v>
      </c>
      <c r="AL2" s="20">
        <f>FV('Plan 1'!$B$22/12,12,-'Plan 1'!$B$25,-AK2)</f>
        <v>1029886.9728197361</v>
      </c>
      <c r="AM2" s="20">
        <f>FV('Plan 1'!$B$22/12,12,-'Plan 1'!$B$25,-AL2)</f>
        <v>1161009.7593622112</v>
      </c>
      <c r="AN2" s="20">
        <f>FV('Plan 1'!$B$22/12,12,-'Plan 1'!$B$25,-AM2)</f>
        <v>1308607.2049129307</v>
      </c>
      <c r="AO2" s="20">
        <f>FV('Plan 1'!$B$22/12,12,-'Plan 1'!$B$25,-AN2)</f>
        <v>1474749.2348951926</v>
      </c>
      <c r="AP2" s="20">
        <f>FV('Plan 1'!$B$22/12,12,-'Plan 1'!$B$25,-AO2)</f>
        <v>1661765.8463523427</v>
      </c>
      <c r="AQ2" s="20">
        <f>FV('Plan 1'!$B$22/12,12,-'Plan 1'!$B$25,-AP2)</f>
        <v>1872279.7841238314</v>
      </c>
      <c r="AR2" s="20">
        <f>FV('Plan 1'!$B$22/12,12,-'Plan 1'!$B$25,-AQ2)</f>
        <v>2109243.3225537427</v>
      </c>
      <c r="AS2" s="20">
        <f>FV('Plan 1'!$B$22/12,12,-'Plan 1'!$B$25,-AR2)</f>
        <v>2375979.6685631759</v>
      </c>
      <c r="AT2" s="20">
        <f>FV('Plan 1'!$B$22/12,12,-'Plan 1'!$B$25,-AS2)</f>
        <v>2676229.5667284508</v>
      </c>
      <c r="AU2" s="20">
        <f>FV('Plan 1'!$B$22/12,12,-'Plan 1'!$B$25,-AT2)</f>
        <v>3014203.7599607059</v>
      </c>
      <c r="AV2" s="20">
        <f>FV('Plan 1'!$B$16/12,12,'Plan 1'!$B$15,-AU2)</f>
        <v>2962363.2203271277</v>
      </c>
      <c r="AW2" s="20">
        <f>FV('Plan 1'!$B$16/12,12,'Plan 1'!$B$15,-AV2)</f>
        <v>2907870.4202986821</v>
      </c>
      <c r="AX2" s="20">
        <f>FV('Plan 1'!$B$16/12,12,'Plan 1'!$B$15,-AW2)</f>
        <v>2850589.6651998917</v>
      </c>
      <c r="AY2" s="20">
        <f>FV('Plan 1'!$B$16/12,12,'Plan 1'!$B$15,-AX2)</f>
        <v>2790378.3179581482</v>
      </c>
      <c r="AZ2" s="20">
        <f>FV('Plan 1'!$B$16/12,12,'Plan 1'!$B$15,-AY2)</f>
        <v>2727086.4439175013</v>
      </c>
      <c r="BA2" s="20">
        <f>FV('Plan 1'!$B$16/12,12,'Plan 1'!$B$15,-AZ2)</f>
        <v>2660556.4374804432</v>
      </c>
      <c r="BB2" s="20">
        <f>FV('Plan 1'!$B$16/12,12,'Plan 1'!$B$15,-BA2)</f>
        <v>2590622.6296479814</v>
      </c>
      <c r="BC2" s="20">
        <f>FV('Plan 1'!$B$16/12,12,'Plan 1'!$B$15,-BB2)</f>
        <v>2517110.8754807143</v>
      </c>
      <c r="BD2" s="20">
        <f>FV('Plan 1'!$B$16/12,12,'Plan 1'!$B$15,-BC2)</f>
        <v>2439838.1204536343</v>
      </c>
      <c r="BE2" s="20">
        <f>FV('Plan 1'!$B$16/12,12,'Plan 1'!$B$15,-BD2)</f>
        <v>2358611.9446248189</v>
      </c>
      <c r="BF2" s="20">
        <f>FV('Plan 1'!$B$16/12,12,'Plan 1'!$B$15,-BE2)</f>
        <v>2273230.0834829258</v>
      </c>
      <c r="BG2" s="20">
        <f>FV('Plan 1'!$B$16/12,12,'Plan 1'!$B$15,-BF2)</f>
        <v>2183479.9242803385</v>
      </c>
      <c r="BH2" s="20">
        <f>FV('Plan 1'!$B$16/12,12,'Plan 1'!$B$15,-BG2)</f>
        <v>2089137.9765977594</v>
      </c>
      <c r="BI2" s="20">
        <f>FV('Plan 1'!$B$16/12,12,'Plan 1'!$B$15,-BH2)</f>
        <v>1989969.3158218805</v>
      </c>
      <c r="BJ2" s="20">
        <f>FV('Plan 1'!$B$16/12,12,'Plan 1'!$B$15,-BI2)</f>
        <v>1885726.9981503175</v>
      </c>
      <c r="BK2" s="20">
        <f>FV('Plan 1'!$B$16/12,12,'Plan 1'!$B$15,-BJ2)</f>
        <v>1776151.4456670869</v>
      </c>
      <c r="BL2" s="20">
        <f>FV('Plan 1'!$B$16/12,12,'Plan 1'!$B$15,-BK2)</f>
        <v>1660969.7999573746</v>
      </c>
      <c r="BM2" s="20">
        <f>FV('Plan 1'!$B$16/12,12,'Plan 1'!$B$15,-BL2)</f>
        <v>1539895.242652012</v>
      </c>
      <c r="BN2" s="20">
        <f>FV('Plan 1'!$B$16/12,12,'Plan 1'!$B$15,-BM2)</f>
        <v>1412626.2812097166</v>
      </c>
      <c r="BO2" s="20">
        <f>FV('Plan 1'!$B$16/12,12,'Plan 1'!$B$15,-BN2)</f>
        <v>1278845.998158596</v>
      </c>
      <c r="BP2" s="20">
        <f>FV('Plan 1'!$B$16/12,12,'Plan 1'!$B$15,-BO2)</f>
        <v>1138221.2619274247</v>
      </c>
      <c r="BQ2" s="20">
        <f>FV('Plan 1'!$B$16/12,12,'Plan 1'!$B$15,-BP2)</f>
        <v>990401.89730154839</v>
      </c>
      <c r="BR2" s="20">
        <f>FV('Plan 1'!$B$16/12,12,'Plan 1'!$B$15,-BQ2)</f>
        <v>835019.81343774032</v>
      </c>
      <c r="BS2" s="20">
        <f>FV('Plan 1'!$B$16/12,12,'Plan 1'!$B$15,-BR2)</f>
        <v>671688.0872666412</v>
      </c>
      <c r="BT2" s="20">
        <f>FV('Plan 1'!$B$16/12,12,'Plan 1'!$B$15,-BS2)</f>
        <v>500000.00000032893</v>
      </c>
    </row>
    <row r="20" spans="6:6" x14ac:dyDescent="0.3">
      <c r="F20" s="20"/>
    </row>
    <row r="21" spans="6:6" x14ac:dyDescent="0.3">
      <c r="F21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307D-DF75-4298-921F-F4E5969B36BA}">
  <dimension ref="A1:M7"/>
  <sheetViews>
    <sheetView zoomScale="145" zoomScaleNormal="145" workbookViewId="0">
      <selection activeCell="E16" sqref="E16"/>
    </sheetView>
  </sheetViews>
  <sheetFormatPr defaultRowHeight="14.4" x14ac:dyDescent="0.3"/>
  <cols>
    <col min="1" max="1" width="11.88671875" customWidth="1"/>
    <col min="2" max="2" width="13.33203125" customWidth="1"/>
    <col min="3" max="3" width="15.44140625" customWidth="1"/>
    <col min="4" max="12" width="11.88671875" customWidth="1"/>
    <col min="13" max="13" width="10.5546875" bestFit="1" customWidth="1"/>
  </cols>
  <sheetData>
    <row r="1" spans="1:13" ht="16.2" thickBot="1" x14ac:dyDescent="0.35">
      <c r="A1" s="52" t="s">
        <v>29</v>
      </c>
      <c r="B1" s="52" t="s">
        <v>30</v>
      </c>
      <c r="C1" s="54" t="s">
        <v>31</v>
      </c>
      <c r="D1" s="56" t="s">
        <v>41</v>
      </c>
      <c r="E1" s="50"/>
      <c r="F1" s="51"/>
      <c r="G1" s="49" t="s">
        <v>42</v>
      </c>
      <c r="H1" s="50"/>
      <c r="I1" s="51"/>
      <c r="J1" s="49" t="s">
        <v>43</v>
      </c>
      <c r="K1" s="50"/>
      <c r="L1" s="51"/>
    </row>
    <row r="2" spans="1:13" ht="16.2" thickBot="1" x14ac:dyDescent="0.35">
      <c r="A2" s="53"/>
      <c r="B2" s="53"/>
      <c r="C2" s="55"/>
      <c r="D2" s="33" t="s">
        <v>32</v>
      </c>
      <c r="E2" s="26" t="s">
        <v>33</v>
      </c>
      <c r="F2" s="34" t="s">
        <v>34</v>
      </c>
      <c r="G2" s="35" t="s">
        <v>32</v>
      </c>
      <c r="H2" s="26" t="s">
        <v>33</v>
      </c>
      <c r="I2" s="34" t="s">
        <v>34</v>
      </c>
      <c r="J2" s="35" t="s">
        <v>32</v>
      </c>
      <c r="K2" s="26" t="s">
        <v>33</v>
      </c>
      <c r="L2" s="34" t="s">
        <v>34</v>
      </c>
      <c r="M2" s="36"/>
    </row>
    <row r="3" spans="1:13" ht="15" thickBot="1" x14ac:dyDescent="0.35">
      <c r="A3" s="27">
        <v>45899</v>
      </c>
      <c r="B3" s="28" t="s">
        <v>35</v>
      </c>
      <c r="C3" s="29" t="s">
        <v>39</v>
      </c>
      <c r="D3" s="40">
        <v>3</v>
      </c>
      <c r="E3" s="41"/>
      <c r="F3" s="37">
        <v>997</v>
      </c>
      <c r="G3" s="42"/>
      <c r="H3" s="41"/>
      <c r="I3" s="37">
        <v>800</v>
      </c>
      <c r="J3" s="42"/>
      <c r="K3" s="41"/>
      <c r="L3" s="37">
        <v>100</v>
      </c>
    </row>
    <row r="4" spans="1:13" ht="15" thickBot="1" x14ac:dyDescent="0.35">
      <c r="A4" s="30">
        <v>45899</v>
      </c>
      <c r="B4" s="31" t="s">
        <v>36</v>
      </c>
      <c r="C4" s="32" t="s">
        <v>38</v>
      </c>
      <c r="D4" s="39">
        <v>25</v>
      </c>
      <c r="E4" s="43"/>
      <c r="F4" s="38">
        <f>F3-D4+E4</f>
        <v>972</v>
      </c>
      <c r="G4" s="44"/>
      <c r="H4" s="43"/>
      <c r="I4" s="38">
        <f>I3-G4+H4</f>
        <v>800</v>
      </c>
      <c r="J4" s="44"/>
      <c r="K4" s="43"/>
      <c r="L4" s="38">
        <f>L3+K4-J4</f>
        <v>100</v>
      </c>
    </row>
    <row r="5" spans="1:13" ht="15" thickBot="1" x14ac:dyDescent="0.35">
      <c r="A5" s="27">
        <v>45900</v>
      </c>
      <c r="B5" s="28" t="s">
        <v>40</v>
      </c>
      <c r="C5" s="29" t="s">
        <v>44</v>
      </c>
      <c r="D5" s="40">
        <v>500</v>
      </c>
      <c r="E5" s="41"/>
      <c r="F5" s="37">
        <f>F4-D5+E5</f>
        <v>472</v>
      </c>
      <c r="G5" s="42"/>
      <c r="H5" s="41"/>
      <c r="I5" s="37">
        <f t="shared" ref="I5:I7" si="0">I4-G5+H5</f>
        <v>800</v>
      </c>
      <c r="J5" s="42"/>
      <c r="K5" s="41"/>
      <c r="L5" s="37">
        <f t="shared" ref="L5:L7" si="1">L4+K5-J5</f>
        <v>100</v>
      </c>
    </row>
    <row r="6" spans="1:13" ht="15" thickBot="1" x14ac:dyDescent="0.35">
      <c r="A6" s="30">
        <v>45900</v>
      </c>
      <c r="B6" s="31" t="s">
        <v>37</v>
      </c>
      <c r="C6" s="32" t="s">
        <v>45</v>
      </c>
      <c r="D6" s="39"/>
      <c r="E6" s="43"/>
      <c r="F6" s="38">
        <f t="shared" ref="F6:F7" si="2">F5-D6+E6</f>
        <v>472</v>
      </c>
      <c r="G6" s="44"/>
      <c r="H6" s="43"/>
      <c r="I6" s="38">
        <f t="shared" si="0"/>
        <v>800</v>
      </c>
      <c r="J6" s="44">
        <v>5</v>
      </c>
      <c r="K6" s="43"/>
      <c r="L6" s="38">
        <f t="shared" si="1"/>
        <v>95</v>
      </c>
    </row>
    <row r="7" spans="1:13" ht="15" thickBot="1" x14ac:dyDescent="0.35">
      <c r="A7" s="27">
        <v>45900</v>
      </c>
      <c r="B7" s="28" t="s">
        <v>46</v>
      </c>
      <c r="C7" s="29" t="s">
        <v>47</v>
      </c>
      <c r="D7" s="40"/>
      <c r="E7" s="41"/>
      <c r="F7" s="37">
        <f t="shared" si="2"/>
        <v>472</v>
      </c>
      <c r="G7" s="42">
        <v>136</v>
      </c>
      <c r="H7" s="41"/>
      <c r="I7" s="37">
        <f t="shared" si="0"/>
        <v>664</v>
      </c>
      <c r="J7" s="42"/>
      <c r="K7" s="41"/>
      <c r="L7" s="37">
        <f t="shared" si="1"/>
        <v>95</v>
      </c>
    </row>
  </sheetData>
  <mergeCells count="6">
    <mergeCell ref="J1:L1"/>
    <mergeCell ref="A1:A2"/>
    <mergeCell ref="B1:B2"/>
    <mergeCell ref="C1:C2"/>
    <mergeCell ref="D1:F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 1</vt:lpstr>
      <vt:lpstr>Graph 1</vt:lpstr>
      <vt:lpstr>Graph 2</vt:lpstr>
      <vt:lpstr>Budgeting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BORHAN SAYEDY</dc:creator>
  <cp:lastModifiedBy>Timothy Mathews</cp:lastModifiedBy>
  <dcterms:created xsi:type="dcterms:W3CDTF">2025-01-24T17:54:59Z</dcterms:created>
  <dcterms:modified xsi:type="dcterms:W3CDTF">2025-10-07T20:17:32Z</dcterms:modified>
</cp:coreProperties>
</file>